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745" windowHeight="14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<sst xmlns="http://schemas.openxmlformats.org/spreadsheetml/2006/main" count="44" uniqueCount="38">
  <si>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Projectile mass A1</t>
  </si>
  <si>
    <t>Projectile Z1</t>
  </si>
  <si>
    <t>Target mass A2</t>
  </si>
  <si>
    <t>Target Z2</t>
  </si>
  <si>
    <t>Beam energy  (MeV)</t>
  </si>
  <si>
    <t>Theta-gamma</t>
  </si>
  <si>
    <t>Phi-gamma</t>
  </si>
  <si>
    <t>velocity-CM</t>
  </si>
  <si>
    <t>Theta-CM</t>
  </si>
  <si>
    <t>Theta-2</t>
  </si>
  <si>
    <t>Segment-1</t>
  </si>
  <si>
    <t>c-phi g-1</t>
  </si>
  <si>
    <t>cos-th g2</t>
  </si>
  <si>
    <t>Energy Eg0 (keV)</t>
  </si>
  <si>
    <t>Eg (keV)</t>
  </si>
  <si>
    <t>Segment-2</t>
  </si>
  <si>
    <t>Segment-3</t>
  </si>
  <si>
    <t>Segment-4</t>
  </si>
  <si>
    <t>Segment-5</t>
  </si>
  <si>
    <t>Segment-6</t>
  </si>
  <si>
    <t>Segment-7</t>
  </si>
  <si>
    <t>Segment-8</t>
  </si>
  <si>
    <t>Segment-9</t>
  </si>
  <si>
    <t>Segment-10</t>
  </si>
  <si>
    <t>Segment-11</t>
  </si>
  <si>
    <t>Segment-12</t>
  </si>
  <si>
    <t>Segment-13</t>
  </si>
  <si>
    <t>Segment-14</t>
  </si>
  <si>
    <t>Segment-15</t>
  </si>
  <si>
    <t>Segment-16</t>
  </si>
  <si>
    <t>Segment-17</t>
  </si>
  <si>
    <t>Segment-18</t>
  </si>
  <si>
    <t>Segment-19</t>
  </si>
  <si>
    <t>Segment-20</t>
  </si>
  <si>
    <t>angle</t>
  </si>
  <si>
    <t>Theta-1</t>
  </si>
  <si>
    <t>velocity-1</t>
  </si>
  <si>
    <t>Doppler shift target measured, projectile excited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</si>
</sst>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172" fontId="15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B11" sqref="B11"/>
    </sheetView>
  </sheetViews>
  <sheetFormatPr defaultColWidth="11.421875" defaultRowHeight="15"/>
  <cols>
    <col min="1" max="1" width="23.7109375" style="0" customWidth="1"/>
    <col min="2" max="3" width="9.140625" style="0" customWidth="1"/>
    <col min="4" max="4" width="9.28125" style="0" customWidth="1"/>
    <col min="5" max="5" width="8.140625" style="0" customWidth="1"/>
    <col min="6" max="6" width="9.00390625" style="0" customWidth="1"/>
    <col min="7" max="7" width="9.28125" style="0" customWidth="1"/>
    <col min="8" max="8" width="8.7109375" style="0" customWidth="1"/>
    <col min="9" max="9" width="8.57421875" style="1" customWidth="1"/>
    <col min="10" max="10" width="8.7109375" style="1" customWidth="1"/>
    <col min="11" max="11" width="9.00390625" style="1" customWidth="1"/>
    <col min="12" max="12" width="9.140625" style="0" customWidth="1"/>
    <col min="13" max="13" width="8.140625" style="0" customWidth="1"/>
    <col min="14" max="16384" width="9.140625" style="0" customWidth="1"/>
  </cols>
  <sheetData>
    <row r="1" spans="1:7" ht="18.75">
      <c r="A1" s="2" t="s">
        <v>37</v>
      </c>
      <c r="G1" s="2"/>
    </row>
    <row r="3" spans="1:2" ht="15">
      <c r="A3" t="s">
        <v>0</v>
      </c>
      <c r="B3">
        <v>58</v>
      </c>
    </row>
    <row r="4" spans="1:2" ht="15">
      <c r="A4" t="s">
        <v>1</v>
      </c>
      <c r="B4">
        <v>28</v>
      </c>
    </row>
    <row r="5" spans="1:2" ht="15">
      <c r="A5" t="s">
        <v>2</v>
      </c>
      <c r="B5">
        <v>120</v>
      </c>
    </row>
    <row r="6" spans="1:2" ht="15">
      <c r="A6" t="s">
        <v>3</v>
      </c>
      <c r="B6">
        <v>52</v>
      </c>
    </row>
    <row r="7" spans="1:2" ht="15">
      <c r="A7" t="s">
        <v>4</v>
      </c>
      <c r="B7">
        <v>175</v>
      </c>
    </row>
    <row r="9" spans="1:10" ht="15">
      <c r="A9" t="s">
        <v>9</v>
      </c>
      <c r="B9">
        <v>30</v>
      </c>
      <c r="F9">
        <v>15</v>
      </c>
      <c r="J9">
        <v>45</v>
      </c>
    </row>
    <row r="10" spans="1:2" ht="15">
      <c r="A10" t="s">
        <v>5</v>
      </c>
      <c r="B10">
        <v>135</v>
      </c>
    </row>
    <row r="11" spans="1:2" ht="15">
      <c r="A11" t="s">
        <v>6</v>
      </c>
      <c r="B11">
        <v>130</v>
      </c>
    </row>
    <row r="13" spans="1:2" ht="15">
      <c r="A13" t="s">
        <v>7</v>
      </c>
      <c r="B13">
        <f>SQRT(B7/B3)*0.04634/(1+B5/B3)</f>
        <v>0.02622823391666073</v>
      </c>
    </row>
    <row r="14" spans="1:10" ht="15">
      <c r="A14" t="s">
        <v>8</v>
      </c>
      <c r="B14">
        <f>180-2*B9</f>
        <v>120</v>
      </c>
      <c r="F14">
        <f>180-2*F9</f>
        <v>150</v>
      </c>
      <c r="J14">
        <f>180-2*J9</f>
        <v>90</v>
      </c>
    </row>
    <row r="16" spans="1:10" ht="15">
      <c r="A16" t="s">
        <v>36</v>
      </c>
      <c r="B16">
        <f>$B$13*SQRT(2*($B$5/$B$3)*COS(RADIANS(B14))+($B$5/$B$3)*($B$5/$B$3)+1)</f>
        <v>0.047003840345791484</v>
      </c>
      <c r="F16">
        <f>$B$13*SQRT(2*($B$5/$B$3)*COS(RADIANS(F14))+($B$5/$B$3)*($B$5/$B$3)+1)</f>
        <v>0.0341678991030169</v>
      </c>
      <c r="J16">
        <f>$B$13*SQRT(2*($B$5/$B$3)*COS(RADIANS(J14))+($B$5/$B$3)*($B$5/$B$3)+1)</f>
        <v>0.06027142185307582</v>
      </c>
    </row>
    <row r="17" spans="1:10" ht="15">
      <c r="A17" t="s">
        <v>35</v>
      </c>
      <c r="B17">
        <f>DEGREES(ACOS(($B$13/B16)*(1+($B$5/$B$3)*COS(RADIANS(B14)))))</f>
        <v>91.10252169049535</v>
      </c>
      <c r="F17">
        <f>DEGREES(ACOS(($B$13/F16)*(1+($B$5/$B$3)*COS(RADIANS(F14)))))</f>
        <v>127.42987029003037</v>
      </c>
      <c r="J17">
        <f>DEGREES(ACOS(($B$13/J16)*(1+($B$5/$B$3)*COS(RADIANS(J14)))))</f>
        <v>64.20397350550004</v>
      </c>
    </row>
    <row r="19" spans="1:2" ht="15">
      <c r="A19" t="s">
        <v>13</v>
      </c>
      <c r="B19">
        <v>1454</v>
      </c>
    </row>
    <row r="20" spans="2:13" ht="15">
      <c r="B20" s="4" t="s">
        <v>34</v>
      </c>
      <c r="C20" s="4" t="s">
        <v>11</v>
      </c>
      <c r="D20" s="4" t="s">
        <v>12</v>
      </c>
      <c r="E20" s="5" t="s">
        <v>14</v>
      </c>
      <c r="G20" s="4" t="s">
        <v>11</v>
      </c>
      <c r="H20" s="4" t="s">
        <v>12</v>
      </c>
      <c r="I20" s="6" t="s">
        <v>14</v>
      </c>
      <c r="K20" s="7" t="s">
        <v>11</v>
      </c>
      <c r="L20" s="4" t="s">
        <v>12</v>
      </c>
      <c r="M20" s="6" t="s">
        <v>14</v>
      </c>
    </row>
    <row r="21" spans="1:13" ht="15">
      <c r="A21" t="s">
        <v>10</v>
      </c>
      <c r="B21">
        <v>81</v>
      </c>
      <c r="C21">
        <f>COS(RADIANS($B$11))*COS(RADIANS(B21))+SIN(RADIANS($B$11))*SIN(RADIANS(B21))</f>
        <v>0.6560590289905073</v>
      </c>
      <c r="D21">
        <f>COS(RADIANS($B$10))*COS(RADIANS($B$17))+SIN(RADIANS($B$10))*SIN(RADIANS($B$17))*C21</f>
        <v>0.47742366100233147</v>
      </c>
      <c r="E21" s="3">
        <f>$B$19*SQRT(1-$B$16*$B$16)/(1-$B$16*D21)</f>
        <v>1485.7338823878267</v>
      </c>
      <c r="G21">
        <f>COS(RADIANS($B$11))*COS(RADIANS(B21))+SIN(RADIANS($B$11))*SIN(RADIANS(B21))</f>
        <v>0.6560590289905073</v>
      </c>
      <c r="H21">
        <f>COS(RADIANS($B$10))*COS(RADIANS($F$17))+SIN(RADIANS($B$10))*SIN(RADIANS($F$17))*G21</f>
        <v>0.7981573776423072</v>
      </c>
      <c r="I21" s="3">
        <f>$B$19*SQRT(1-$B$16*$B$16)/(1-$B$16*H21)</f>
        <v>1509.0054520165972</v>
      </c>
      <c r="K21">
        <f>COS(RADIANS($B$11))*COS(RADIANS(B21))+SIN(RADIANS($B$11))*SIN(RADIANS(B21))</f>
        <v>0.6560590289905073</v>
      </c>
      <c r="L21">
        <f>COS(RADIANS($B$10))*COS(RADIANS($J$17))+SIN(RADIANS($B$10))*SIN(RADIANS($J$17))*K21</f>
        <v>0.10996457914947183</v>
      </c>
      <c r="M21" s="3">
        <f>$B$19*SQRT(1-$B$16*$B$16)/(1-$B$16*L21)</f>
        <v>1459.938976963296</v>
      </c>
    </row>
    <row r="22" spans="1:13" ht="15">
      <c r="A22" t="s">
        <v>15</v>
      </c>
      <c r="B22">
        <v>63</v>
      </c>
      <c r="C22">
        <f aca="true" t="shared" si="0" ref="C22:C40">COS(RADIANS($B$11))*COS(RADIANS(B22))+SIN(RADIANS($B$11))*SIN(RADIANS(B22))</f>
        <v>0.3907311284892736</v>
      </c>
      <c r="D22">
        <f aca="true" t="shared" si="1" ref="D22:D40">COS(RADIANS($B$10))*COS(RADIANS($B$17))+SIN(RADIANS($B$10))*SIN(RADIANS($B$17))*C22</f>
        <v>0.2898432372196308</v>
      </c>
      <c r="E22" s="3">
        <f aca="true" t="shared" si="2" ref="E22:E40">$B$19*SQRT(1-$B$16*$B$16)/(1-$B$16*D22)</f>
        <v>1472.4532341453769</v>
      </c>
      <c r="G22">
        <f>COS(RADIANS($B$11))*COS(RADIANS(B22))+SIN(RADIANS($B$11))*SIN(RADIANS(B22))</f>
        <v>0.3907311284892736</v>
      </c>
      <c r="H22">
        <f aca="true" t="shared" si="3" ref="H22:H40">COS(RADIANS($B$10))*COS(RADIANS($F$17))+SIN(RADIANS($B$10))*SIN(RADIANS($F$17))*G22</f>
        <v>0.6491725812291047</v>
      </c>
      <c r="I22" s="3">
        <f aca="true" t="shared" si="4" ref="I22:I40">$B$19*SQRT(1-$B$16*$B$16)/(1-$B$16*H22)</f>
        <v>1498.1055050731752</v>
      </c>
      <c r="K22">
        <f aca="true" t="shared" si="5" ref="K22:K40">COS(RADIANS($B$11))*COS(RADIANS(B22))+SIN(RADIANS($B$11))*SIN(RADIANS(B22))</f>
        <v>0.3907311284892736</v>
      </c>
      <c r="L22">
        <f aca="true" t="shared" si="6" ref="L22:L40">COS(RADIANS($B$10))*COS(RADIANS($J$17))+SIN(RADIANS($B$10))*SIN(RADIANS($J$17))*K22</f>
        <v>-0.05895453160716388</v>
      </c>
      <c r="M22" s="3">
        <f aca="true" t="shared" si="7" ref="M22:M40">$B$19*SQRT(1-$B$16*$B$16)/(1-$B$16*L22)</f>
        <v>1448.3793178321487</v>
      </c>
    </row>
    <row r="23" spans="1:13" ht="15">
      <c r="A23" t="s">
        <v>16</v>
      </c>
      <c r="B23">
        <v>45</v>
      </c>
      <c r="C23">
        <f t="shared" si="0"/>
        <v>0.08715574274765808</v>
      </c>
      <c r="D23">
        <f t="shared" si="1"/>
        <v>0.07522276421308279</v>
      </c>
      <c r="E23" s="3">
        <f t="shared" si="2"/>
        <v>1457.5464390418424</v>
      </c>
      <c r="G23">
        <f aca="true" t="shared" si="8" ref="G23:G40">COS(RADIANS($B$11))*COS(RADIANS(B23))+SIN(RADIANS($B$11))*SIN(RADIANS(B23))</f>
        <v>0.08715574274765808</v>
      </c>
      <c r="H23">
        <f t="shared" si="3"/>
        <v>0.47871136341019815</v>
      </c>
      <c r="I23" s="3">
        <f t="shared" si="4"/>
        <v>1485.8258793903303</v>
      </c>
      <c r="K23">
        <f t="shared" si="5"/>
        <v>0.08715574274765808</v>
      </c>
      <c r="L23">
        <f t="shared" si="6"/>
        <v>-0.2522236303721388</v>
      </c>
      <c r="M23" s="3">
        <f t="shared" si="7"/>
        <v>1435.375837926963</v>
      </c>
    </row>
    <row r="24" spans="1:13" ht="15">
      <c r="A24" t="s">
        <v>17</v>
      </c>
      <c r="B24">
        <v>27</v>
      </c>
      <c r="C24">
        <f t="shared" si="0"/>
        <v>-0.22495105434386503</v>
      </c>
      <c r="D24">
        <f t="shared" si="1"/>
        <v>-0.1454292107706678</v>
      </c>
      <c r="E24" s="3">
        <f t="shared" si="2"/>
        <v>1442.5321441146232</v>
      </c>
      <c r="G24">
        <f t="shared" si="8"/>
        <v>-0.22495105434386503</v>
      </c>
      <c r="H24">
        <f t="shared" si="3"/>
        <v>0.30345965585884305</v>
      </c>
      <c r="I24" s="3">
        <f t="shared" si="4"/>
        <v>1473.409276270932</v>
      </c>
      <c r="K24">
        <f t="shared" si="5"/>
        <v>-0.22495105434386503</v>
      </c>
      <c r="L24">
        <f t="shared" si="6"/>
        <v>-0.45092419117334515</v>
      </c>
      <c r="M24" s="3">
        <f t="shared" si="7"/>
        <v>1422.2481176224112</v>
      </c>
    </row>
    <row r="25" spans="1:13" ht="15">
      <c r="A25" t="s">
        <v>18</v>
      </c>
      <c r="B25">
        <v>9</v>
      </c>
      <c r="C25">
        <f t="shared" si="0"/>
        <v>-0.5150380749100543</v>
      </c>
      <c r="D25">
        <f t="shared" si="1"/>
        <v>-0.35051373504750233</v>
      </c>
      <c r="E25" s="3">
        <f t="shared" si="2"/>
        <v>1428.8518693642122</v>
      </c>
      <c r="G25">
        <f t="shared" si="8"/>
        <v>-0.5150380749100543</v>
      </c>
      <c r="H25">
        <f t="shared" si="3"/>
        <v>0.14057231676061205</v>
      </c>
      <c r="I25" s="3">
        <f t="shared" si="4"/>
        <v>1462.0533342262254</v>
      </c>
      <c r="K25">
        <f t="shared" si="5"/>
        <v>-0.5150380749100543</v>
      </c>
      <c r="L25">
        <f t="shared" si="6"/>
        <v>-0.6356060186913477</v>
      </c>
      <c r="M25" s="3">
        <f t="shared" si="7"/>
        <v>1410.2600835638611</v>
      </c>
    </row>
    <row r="26" spans="1:13" ht="15">
      <c r="A26" t="s">
        <v>19</v>
      </c>
      <c r="B26">
        <v>351</v>
      </c>
      <c r="C26">
        <f t="shared" si="0"/>
        <v>-0.7547095802227721</v>
      </c>
      <c r="D26">
        <f t="shared" si="1"/>
        <v>-0.5199557064733018</v>
      </c>
      <c r="E26" s="3">
        <f t="shared" si="2"/>
        <v>1417.743378707206</v>
      </c>
      <c r="G26">
        <f t="shared" si="8"/>
        <v>-0.7547095802227721</v>
      </c>
      <c r="H26">
        <f t="shared" si="3"/>
        <v>0.005993893769265124</v>
      </c>
      <c r="I26" s="3">
        <f t="shared" si="4"/>
        <v>1452.8022131161745</v>
      </c>
      <c r="K26">
        <f t="shared" si="5"/>
        <v>-0.7547095802227721</v>
      </c>
      <c r="L26">
        <f t="shared" si="6"/>
        <v>-0.7881911688947292</v>
      </c>
      <c r="M26" s="3">
        <f t="shared" si="7"/>
        <v>1400.5069097841426</v>
      </c>
    </row>
    <row r="27" spans="1:13" ht="15">
      <c r="A27" t="s">
        <v>20</v>
      </c>
      <c r="B27">
        <v>333</v>
      </c>
      <c r="C27">
        <f t="shared" si="0"/>
        <v>-0.9205048534524405</v>
      </c>
      <c r="D27">
        <f t="shared" si="1"/>
        <v>-0.637168964313275</v>
      </c>
      <c r="E27" s="3">
        <f t="shared" si="2"/>
        <v>1410.1594922361567</v>
      </c>
      <c r="G27">
        <f t="shared" si="8"/>
        <v>-0.9205048534524405</v>
      </c>
      <c r="H27">
        <f t="shared" si="3"/>
        <v>-0.08710213940979572</v>
      </c>
      <c r="I27" s="3">
        <f t="shared" si="4"/>
        <v>1446.4708593437174</v>
      </c>
      <c r="K27">
        <f t="shared" si="5"/>
        <v>-0.9205048534524405</v>
      </c>
      <c r="L27">
        <f t="shared" si="6"/>
        <v>-0.8937435441583279</v>
      </c>
      <c r="M27" s="3">
        <f t="shared" si="7"/>
        <v>1393.8386120706523</v>
      </c>
    </row>
    <row r="28" spans="1:13" ht="15">
      <c r="A28" t="s">
        <v>21</v>
      </c>
      <c r="B28">
        <v>315</v>
      </c>
      <c r="C28">
        <f t="shared" si="0"/>
        <v>-0.9961946980917455</v>
      </c>
      <c r="D28">
        <f t="shared" si="1"/>
        <v>-0.6906798582172563</v>
      </c>
      <c r="E28" s="3">
        <f t="shared" si="2"/>
        <v>1406.7241610564909</v>
      </c>
      <c r="G28">
        <f t="shared" si="8"/>
        <v>-0.9961946980917455</v>
      </c>
      <c r="H28">
        <f t="shared" si="3"/>
        <v>-0.12960289441079997</v>
      </c>
      <c r="I28" s="3">
        <f t="shared" si="4"/>
        <v>1443.5987428408625</v>
      </c>
      <c r="K28">
        <f t="shared" si="5"/>
        <v>-0.9961946980917455</v>
      </c>
      <c r="L28">
        <f t="shared" si="6"/>
        <v>-0.9419309425647007</v>
      </c>
      <c r="M28" s="3">
        <f t="shared" si="7"/>
        <v>1390.8154272827535</v>
      </c>
    </row>
    <row r="29" spans="1:13" ht="15">
      <c r="A29" t="s">
        <v>22</v>
      </c>
      <c r="B29">
        <v>297</v>
      </c>
      <c r="C29">
        <f t="shared" si="0"/>
        <v>-0.9743700647852351</v>
      </c>
      <c r="D29">
        <f t="shared" si="1"/>
        <v>-0.6752503690576033</v>
      </c>
      <c r="E29" s="3">
        <f t="shared" si="2"/>
        <v>1407.7129960742877</v>
      </c>
      <c r="G29">
        <f t="shared" si="8"/>
        <v>-0.9743700647852351</v>
      </c>
      <c r="H29">
        <f t="shared" si="3"/>
        <v>-0.11734810121407724</v>
      </c>
      <c r="I29" s="3">
        <f t="shared" si="4"/>
        <v>1444.4257264850817</v>
      </c>
      <c r="K29">
        <f t="shared" si="5"/>
        <v>-0.9743700647852351</v>
      </c>
      <c r="L29">
        <f t="shared" si="6"/>
        <v>-0.9280364458164845</v>
      </c>
      <c r="M29" s="3">
        <f t="shared" si="7"/>
        <v>1391.6857949283956</v>
      </c>
    </row>
    <row r="30" spans="1:13" ht="15">
      <c r="A30" t="s">
        <v>23</v>
      </c>
      <c r="B30">
        <v>279</v>
      </c>
      <c r="C30">
        <f t="shared" si="0"/>
        <v>-0.8571673007021122</v>
      </c>
      <c r="D30">
        <f t="shared" si="1"/>
        <v>-0.5923908427368353</v>
      </c>
      <c r="E30" s="3">
        <f t="shared" si="2"/>
        <v>1413.047111772095</v>
      </c>
      <c r="G30">
        <f t="shared" si="8"/>
        <v>-0.8571673007021122</v>
      </c>
      <c r="H30">
        <f t="shared" si="3"/>
        <v>-0.051537344361887616</v>
      </c>
      <c r="I30" s="3">
        <f t="shared" si="4"/>
        <v>1448.8830551369228</v>
      </c>
      <c r="K30">
        <f t="shared" si="5"/>
        <v>-0.8571673007021122</v>
      </c>
      <c r="L30">
        <f t="shared" si="6"/>
        <v>-0.8534201440640465</v>
      </c>
      <c r="M30" s="3">
        <f t="shared" si="7"/>
        <v>1396.3785437007746</v>
      </c>
    </row>
    <row r="31" spans="1:13" ht="15">
      <c r="A31" t="s">
        <v>24</v>
      </c>
      <c r="B31">
        <v>261</v>
      </c>
      <c r="C31">
        <f t="shared" si="0"/>
        <v>-0.656059028990507</v>
      </c>
      <c r="D31">
        <f t="shared" si="1"/>
        <v>-0.4502121470074956</v>
      </c>
      <c r="E31" s="3">
        <f t="shared" si="2"/>
        <v>1422.2947321325723</v>
      </c>
      <c r="G31">
        <f t="shared" si="8"/>
        <v>-0.656059028990507</v>
      </c>
      <c r="H31">
        <f t="shared" si="3"/>
        <v>0.06138736073457157</v>
      </c>
      <c r="I31" s="3">
        <f t="shared" si="4"/>
        <v>1456.5958287433953</v>
      </c>
      <c r="K31">
        <f t="shared" si="5"/>
        <v>-0.656059028990507</v>
      </c>
      <c r="L31">
        <f t="shared" si="6"/>
        <v>-0.7253860008052593</v>
      </c>
      <c r="M31" s="3">
        <f t="shared" si="7"/>
        <v>1404.5050051837618</v>
      </c>
    </row>
    <row r="32" spans="1:13" ht="15">
      <c r="A32" t="s">
        <v>25</v>
      </c>
      <c r="B32">
        <v>243</v>
      </c>
      <c r="C32">
        <f t="shared" si="0"/>
        <v>-0.39073112848927355</v>
      </c>
      <c r="D32">
        <f t="shared" si="1"/>
        <v>-0.26263172322479506</v>
      </c>
      <c r="E32" s="3">
        <f t="shared" si="2"/>
        <v>1434.6821858060905</v>
      </c>
      <c r="G32">
        <f t="shared" si="8"/>
        <v>-0.39073112848927355</v>
      </c>
      <c r="H32">
        <f t="shared" si="3"/>
        <v>0.21037215714777388</v>
      </c>
      <c r="I32" s="3">
        <f t="shared" si="4"/>
        <v>1466.8980331710484</v>
      </c>
      <c r="K32">
        <f t="shared" si="5"/>
        <v>-0.39073112848927355</v>
      </c>
      <c r="L32">
        <f t="shared" si="6"/>
        <v>-0.5564668900486236</v>
      </c>
      <c r="M32" s="3">
        <f t="shared" si="7"/>
        <v>1415.3723137133613</v>
      </c>
    </row>
    <row r="33" spans="1:13" ht="15">
      <c r="A33" t="s">
        <v>26</v>
      </c>
      <c r="B33">
        <v>225</v>
      </c>
      <c r="C33">
        <f t="shared" si="0"/>
        <v>-0.08715574274765803</v>
      </c>
      <c r="D33">
        <f t="shared" si="1"/>
        <v>-0.04801125021824707</v>
      </c>
      <c r="E33" s="3">
        <f t="shared" si="2"/>
        <v>1449.1226522634843</v>
      </c>
      <c r="G33">
        <f t="shared" si="8"/>
        <v>-0.08715574274765803</v>
      </c>
      <c r="H33">
        <f t="shared" si="3"/>
        <v>0.3808333749666805</v>
      </c>
      <c r="I33" s="3">
        <f t="shared" si="4"/>
        <v>1478.8655328257817</v>
      </c>
      <c r="K33">
        <f t="shared" si="5"/>
        <v>-0.08715574274765803</v>
      </c>
      <c r="L33">
        <f t="shared" si="6"/>
        <v>-0.3631977912836487</v>
      </c>
      <c r="M33" s="3">
        <f t="shared" si="7"/>
        <v>1428.0142877370847</v>
      </c>
    </row>
    <row r="34" spans="1:13" ht="15">
      <c r="A34" t="s">
        <v>27</v>
      </c>
      <c r="B34">
        <v>207</v>
      </c>
      <c r="C34">
        <f t="shared" si="0"/>
        <v>0.2249510543438651</v>
      </c>
      <c r="D34">
        <f t="shared" si="1"/>
        <v>0.17264072476550354</v>
      </c>
      <c r="E34" s="3">
        <f t="shared" si="2"/>
        <v>1464.2751729836057</v>
      </c>
      <c r="G34">
        <f t="shared" si="8"/>
        <v>0.2249510543438651</v>
      </c>
      <c r="H34">
        <f t="shared" si="3"/>
        <v>0.5560850825180356</v>
      </c>
      <c r="I34" s="3">
        <f t="shared" si="4"/>
        <v>1491.3746576936664</v>
      </c>
      <c r="K34">
        <f t="shared" si="5"/>
        <v>0.2249510543438651</v>
      </c>
      <c r="L34">
        <f t="shared" si="6"/>
        <v>-0.1644972304824423</v>
      </c>
      <c r="M34" s="3">
        <f t="shared" si="7"/>
        <v>1441.2491655991992</v>
      </c>
    </row>
    <row r="35" spans="1:13" ht="15">
      <c r="A35" t="s">
        <v>28</v>
      </c>
      <c r="B35">
        <v>189</v>
      </c>
      <c r="C35">
        <f t="shared" si="0"/>
        <v>0.5150380749100544</v>
      </c>
      <c r="D35">
        <f t="shared" si="1"/>
        <v>0.37772524904233806</v>
      </c>
      <c r="E35" s="3">
        <f t="shared" si="2"/>
        <v>1478.645574399389</v>
      </c>
      <c r="G35">
        <f t="shared" si="8"/>
        <v>0.5150380749100544</v>
      </c>
      <c r="H35">
        <f t="shared" si="3"/>
        <v>0.7189724216162666</v>
      </c>
      <c r="I35" s="3">
        <f t="shared" si="4"/>
        <v>1503.1924923429092</v>
      </c>
      <c r="K35">
        <f t="shared" si="5"/>
        <v>0.5150380749100544</v>
      </c>
      <c r="L35">
        <f t="shared" si="6"/>
        <v>0.020184597035560303</v>
      </c>
      <c r="M35" s="3">
        <f t="shared" si="7"/>
        <v>1453.7721779476558</v>
      </c>
    </row>
    <row r="36" spans="1:13" ht="15">
      <c r="A36" t="s">
        <v>29</v>
      </c>
      <c r="B36">
        <v>171</v>
      </c>
      <c r="C36">
        <f t="shared" si="0"/>
        <v>0.754709580222772</v>
      </c>
      <c r="D36">
        <f t="shared" si="1"/>
        <v>0.5471672204681375</v>
      </c>
      <c r="E36" s="3">
        <f t="shared" si="2"/>
        <v>1490.7330100544386</v>
      </c>
      <c r="G36">
        <f t="shared" si="8"/>
        <v>0.754709580222772</v>
      </c>
      <c r="H36">
        <f t="shared" si="3"/>
        <v>0.8535508446076134</v>
      </c>
      <c r="I36" s="3">
        <f t="shared" si="4"/>
        <v>1513.0986790333434</v>
      </c>
      <c r="K36">
        <f t="shared" si="5"/>
        <v>0.754709580222772</v>
      </c>
      <c r="L36">
        <f t="shared" si="6"/>
        <v>0.17276974723894162</v>
      </c>
      <c r="M36" s="3">
        <f t="shared" si="7"/>
        <v>1464.2841258610572</v>
      </c>
    </row>
    <row r="37" spans="1:13" ht="15">
      <c r="A37" t="s">
        <v>30</v>
      </c>
      <c r="B37">
        <v>153</v>
      </c>
      <c r="C37">
        <f t="shared" si="0"/>
        <v>0.9205048534524404</v>
      </c>
      <c r="D37">
        <f t="shared" si="1"/>
        <v>0.6643804783081106</v>
      </c>
      <c r="E37" s="3">
        <f t="shared" si="2"/>
        <v>1499.210915415475</v>
      </c>
      <c r="G37">
        <f t="shared" si="8"/>
        <v>0.9205048534524404</v>
      </c>
      <c r="H37">
        <f t="shared" si="3"/>
        <v>0.9466468777866742</v>
      </c>
      <c r="I37" s="3">
        <f t="shared" si="4"/>
        <v>1520.028137224577</v>
      </c>
      <c r="K37">
        <f t="shared" si="5"/>
        <v>0.9205048534524404</v>
      </c>
      <c r="L37">
        <f t="shared" si="6"/>
        <v>0.27832212250254046</v>
      </c>
      <c r="M37" s="3">
        <f t="shared" si="7"/>
        <v>1471.6452769080324</v>
      </c>
    </row>
    <row r="38" spans="1:13" ht="15">
      <c r="A38" t="s">
        <v>31</v>
      </c>
      <c r="B38">
        <v>135</v>
      </c>
      <c r="C38">
        <f t="shared" si="0"/>
        <v>0.9961946980917455</v>
      </c>
      <c r="D38">
        <f t="shared" si="1"/>
        <v>0.717891372212092</v>
      </c>
      <c r="E38" s="3">
        <f t="shared" si="2"/>
        <v>1503.1134424798586</v>
      </c>
      <c r="G38">
        <f t="shared" si="8"/>
        <v>0.9961946980917455</v>
      </c>
      <c r="H38">
        <f t="shared" si="3"/>
        <v>0.9891476327876786</v>
      </c>
      <c r="I38" s="3">
        <f t="shared" si="4"/>
        <v>1523.212760500638</v>
      </c>
      <c r="K38">
        <f t="shared" si="5"/>
        <v>0.9961946980917455</v>
      </c>
      <c r="L38">
        <f t="shared" si="6"/>
        <v>0.3265095209089131</v>
      </c>
      <c r="M38" s="3">
        <f t="shared" si="7"/>
        <v>1475.0304964835518</v>
      </c>
    </row>
    <row r="39" spans="1:13" ht="15">
      <c r="A39" t="s">
        <v>32</v>
      </c>
      <c r="B39">
        <v>117</v>
      </c>
      <c r="C39">
        <f t="shared" si="0"/>
        <v>0.9743700647852351</v>
      </c>
      <c r="D39">
        <f t="shared" si="1"/>
        <v>0.702461883052439</v>
      </c>
      <c r="E39" s="3">
        <f t="shared" si="2"/>
        <v>1501.9860933307536</v>
      </c>
      <c r="G39">
        <f t="shared" si="8"/>
        <v>0.9743700647852351</v>
      </c>
      <c r="H39">
        <f t="shared" si="3"/>
        <v>0.9768928395909559</v>
      </c>
      <c r="I39" s="3">
        <f t="shared" si="4"/>
        <v>1522.293128518283</v>
      </c>
      <c r="K39">
        <f t="shared" si="5"/>
        <v>0.9743700647852351</v>
      </c>
      <c r="L39">
        <f t="shared" si="6"/>
        <v>0.3126150241606969</v>
      </c>
      <c r="M39" s="3">
        <f t="shared" si="7"/>
        <v>1474.0527954302904</v>
      </c>
    </row>
    <row r="40" spans="1:13" ht="15">
      <c r="A40" t="s">
        <v>33</v>
      </c>
      <c r="B40">
        <v>99</v>
      </c>
      <c r="C40">
        <f t="shared" si="0"/>
        <v>0.8571673007021123</v>
      </c>
      <c r="D40">
        <f t="shared" si="1"/>
        <v>0.6196023567316711</v>
      </c>
      <c r="E40" s="3">
        <f t="shared" si="2"/>
        <v>1495.9608055262152</v>
      </c>
      <c r="G40">
        <f t="shared" si="8"/>
        <v>0.8571673007021123</v>
      </c>
      <c r="H40">
        <f t="shared" si="3"/>
        <v>0.9110820827387662</v>
      </c>
      <c r="I40" s="3">
        <f t="shared" si="4"/>
        <v>1517.3734482801347</v>
      </c>
      <c r="K40">
        <f t="shared" si="5"/>
        <v>0.8571673007021123</v>
      </c>
      <c r="L40">
        <f t="shared" si="6"/>
        <v>0.2379987224082591</v>
      </c>
      <c r="M40" s="3">
        <f t="shared" si="7"/>
        <v>1468.824430780593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Cline</dc:creator>
  <cp:keywords/>
  <dc:description/>
  <cp:lastModifiedBy>Wolle</cp:lastModifiedBy>
  <cp:lastPrinted>2008-12-12T20:12:28Z</cp:lastPrinted>
  <dcterms:created xsi:type="dcterms:W3CDTF">2008-06-08T18:08:36Z</dcterms:created>
  <dcterms:modified xsi:type="dcterms:W3CDTF">2013-07-30T09:15:55Z</dcterms:modified>
  <cp:category/>
  <cp:version/>
  <cp:contentType/>
  <cp:contentStatus/>
</cp:coreProperties>
</file>